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ropbox\Eigene Dateien\2_Wärme-Meister\6_Projects\Auslegungshilfsmittel\"/>
    </mc:Choice>
  </mc:AlternateContent>
  <xr:revisionPtr revIDLastSave="0" documentId="13_ncr:1_{5ABEEE5B-9EA1-48C9-AF3C-1C059831DAF1}" xr6:coauthVersionLast="47" xr6:coauthVersionMax="47" xr10:uidLastSave="{00000000-0000-0000-0000-000000000000}"/>
  <workbookProtection workbookAlgorithmName="SHA-512" workbookHashValue="duDiy40yaxvnkLtFmo/6BjXEb0EpsYJ70VJ0AmM5CZWgjqwr4XT3gFJH1XjDtxjIo021Dnl710uP8Fk4EAv8+w==" workbookSaltValue="R6tnw3YDEBHk3BXReb7xew==" workbookSpinCount="100000" lockStructure="1"/>
  <bookViews>
    <workbookView xWindow="28680" yWindow="-120" windowWidth="29040" windowHeight="15720" xr2:uid="{20904FB0-9FB4-4651-BFCA-07BA57A6545A}"/>
  </bookViews>
  <sheets>
    <sheet name="Verbrauch-&gt;Wärmepumpe" sheetId="1" r:id="rId1"/>
    <sheet name="WP Data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D33" i="1"/>
  <c r="D40" i="1"/>
  <c r="D54" i="1"/>
  <c r="L33" i="1"/>
  <c r="D61" i="1"/>
  <c r="D65" i="1"/>
  <c r="D67" i="1"/>
  <c r="D75" i="1"/>
  <c r="D77" i="1"/>
  <c r="D78" i="1"/>
  <c r="I83" i="1"/>
  <c r="I84" i="1"/>
  <c r="J83" i="1"/>
  <c r="J84" i="1"/>
  <c r="K83" i="1"/>
  <c r="K84" i="1"/>
  <c r="K85" i="1"/>
  <c r="D70" i="1"/>
  <c r="K86" i="1"/>
  <c r="D88" i="1" a="1"/>
  <c r="D88" i="1"/>
  <c r="I85" i="1"/>
  <c r="I86" i="1"/>
  <c r="D87" i="1" a="1"/>
  <c r="D87" i="1"/>
  <c r="D30" i="1"/>
  <c r="D31" i="1"/>
  <c r="L34" i="1"/>
  <c r="L36" i="1"/>
  <c r="L37" i="1"/>
  <c r="L38" i="1"/>
  <c r="L39" i="1"/>
  <c r="L35" i="1"/>
  <c r="D49" i="1"/>
  <c r="D51" i="1"/>
  <c r="D72" i="1"/>
  <c r="D38" i="1"/>
  <c r="J85" i="1"/>
  <c r="J86" i="1"/>
  <c r="D86" i="1" a="1"/>
  <c r="D8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<sst xmlns="http://schemas.openxmlformats.org/spreadsheetml/2006/main" count="185" uniqueCount="94">
  <si>
    <t>Verbrauch Vorjahre</t>
  </si>
  <si>
    <t>Heizöl [l]</t>
  </si>
  <si>
    <t>Gas [kWh]</t>
  </si>
  <si>
    <t>Mittelwert</t>
  </si>
  <si>
    <t>in kWh</t>
  </si>
  <si>
    <t>kWh/a</t>
  </si>
  <si>
    <t>Alter Wärmeerzeuger</t>
  </si>
  <si>
    <t>Kessel</t>
  </si>
  <si>
    <t>Nutzungsgrad</t>
  </si>
  <si>
    <t>Baualter des Wärmeerzeugers</t>
  </si>
  <si>
    <t>Brennwertkessel / Fernwärme</t>
  </si>
  <si>
    <t>NT-Kessel</t>
  </si>
  <si>
    <t>Pelletkessel</t>
  </si>
  <si>
    <t>Ab 1995</t>
  </si>
  <si>
    <t>-</t>
  </si>
  <si>
    <t>Vor 1980</t>
  </si>
  <si>
    <t>1980 ... 1995</t>
  </si>
  <si>
    <t>Trinkwasser</t>
  </si>
  <si>
    <t>Ja</t>
  </si>
  <si>
    <t>Nein</t>
  </si>
  <si>
    <t>Bitte die hellblauen Felder ausfüllen!</t>
  </si>
  <si>
    <t>Art der Trinkwassererwärmung</t>
  </si>
  <si>
    <t>Ohne Zirkulation</t>
  </si>
  <si>
    <t>Gebäudezentral</t>
  </si>
  <si>
    <t>Gruppenweise, wohnungszentral</t>
  </si>
  <si>
    <t>Personen</t>
  </si>
  <si>
    <t>Zirkulation</t>
  </si>
  <si>
    <t>Alternativer Nutzungsgrad</t>
  </si>
  <si>
    <t>Erzeugernutzwärme Trinkwasser</t>
  </si>
  <si>
    <t>Erzeugernutzwärme Gesamt</t>
  </si>
  <si>
    <t>Erzeugernutzwärme Heizen</t>
  </si>
  <si>
    <t>Heizleistung</t>
  </si>
  <si>
    <t>kW</t>
  </si>
  <si>
    <t>Mit Zirkulation EFH</t>
  </si>
  <si>
    <t>Mit Zirkulation MFH</t>
  </si>
  <si>
    <t>Normaussentemperatur</t>
  </si>
  <si>
    <t>Jahresmitteltemperatur</t>
  </si>
  <si>
    <t>°C</t>
  </si>
  <si>
    <t>Alternativer Mittlerer Belastungsgrad</t>
  </si>
  <si>
    <t>Auswahl</t>
  </si>
  <si>
    <t>Mittlerer Belastungsgrad</t>
  </si>
  <si>
    <t>Vollaststunden</t>
  </si>
  <si>
    <t>h/a</t>
  </si>
  <si>
    <t>PLZ</t>
  </si>
  <si>
    <t>Ort</t>
  </si>
  <si>
    <t>Hamburg</t>
  </si>
  <si>
    <t>Düsseldorf</t>
  </si>
  <si>
    <t>Berlin</t>
  </si>
  <si>
    <t>München</t>
  </si>
  <si>
    <t>Temperatur Eingabe</t>
  </si>
  <si>
    <t>Alternative Eingabe</t>
  </si>
  <si>
    <t>Oberstdorf</t>
  </si>
  <si>
    <t>Tägliche Versorger Sperrzeiten</t>
  </si>
  <si>
    <t>h</t>
  </si>
  <si>
    <t>Heizleistung Trinkwasser</t>
  </si>
  <si>
    <t>Min. Leistung für 3h Aufwärmung</t>
  </si>
  <si>
    <t>Heizleistung Gesamt</t>
  </si>
  <si>
    <t>Check Trinkwasser</t>
  </si>
  <si>
    <t>Heizleistung Gesamt Roh</t>
  </si>
  <si>
    <t>Max. Volrauftemperatur</t>
  </si>
  <si>
    <t>[kW]</t>
  </si>
  <si>
    <t>Vorlauftemperatur</t>
  </si>
  <si>
    <t>Norm Aussentemperatur</t>
  </si>
  <si>
    <t>Auch wenn dieses Werkzeug gewissenhaft erstellt wurde, kann keine Garantie</t>
  </si>
  <si>
    <t>übernommen werden.</t>
  </si>
  <si>
    <t>Professionelle Unterstützung kann Ihnen bei der Auslegung ein Fachplaner geben.</t>
  </si>
  <si>
    <t>für die Richtigkeit der Ergebnisse, insbesondere in Ihrer speziellen Situation,</t>
  </si>
  <si>
    <t>Sie sind selbst für Ihr Handeln und Ihre Entscheidungen verantwortlich.</t>
  </si>
  <si>
    <t>Typ</t>
  </si>
  <si>
    <t>Vorlauf Block</t>
  </si>
  <si>
    <t>Aussentemperatur Block</t>
  </si>
  <si>
    <t>Zeile</t>
  </si>
  <si>
    <t>Spalte</t>
  </si>
  <si>
    <t>Polar Series</t>
  </si>
  <si>
    <t>Alaska Series</t>
  </si>
  <si>
    <t>Kaskade Erforderlich</t>
  </si>
  <si>
    <t>Folgenden Wärmepumpen kommen Ihren Angaben am nächsten (monovalent):</t>
  </si>
  <si>
    <t>Alaska 30</t>
  </si>
  <si>
    <t>Alaska 40</t>
  </si>
  <si>
    <t>Alaska 50</t>
  </si>
  <si>
    <t>Alaska 80</t>
  </si>
  <si>
    <t>Alaska 100</t>
  </si>
  <si>
    <t>www.waerme-meister.de</t>
  </si>
  <si>
    <t>Internet:</t>
  </si>
  <si>
    <t>Endenergieverbrauch</t>
  </si>
  <si>
    <t>Polar 20</t>
  </si>
  <si>
    <t>Polar 30</t>
  </si>
  <si>
    <t>Alaska+ R290 Series</t>
  </si>
  <si>
    <t>Alaska+ 30-10</t>
  </si>
  <si>
    <t>Alaska+ 30-13</t>
  </si>
  <si>
    <t>Alaska+ 50-16</t>
  </si>
  <si>
    <t>Alaska+ 50-19</t>
  </si>
  <si>
    <t>V 0.01</t>
  </si>
  <si>
    <t>Datum: 09.07.2024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</si>
</sst>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4" xfId="0" applyFont="1" applyFill="1" applyBorder="1"/>
    <xf numFmtId="0" fontId="0" fillId="2" borderId="4" xfId="0" applyFill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2" borderId="10" xfId="0" applyFill="1" applyBorder="1"/>
    <xf numFmtId="0" fontId="1" fillId="2" borderId="11" xfId="0" applyFont="1" applyFill="1" applyBorder="1"/>
    <xf numFmtId="0" fontId="2" fillId="2" borderId="12" xfId="0" applyFont="1" applyFill="1" applyBorder="1"/>
    <xf numFmtId="0" fontId="0" fillId="2" borderId="11" xfId="0" applyFill="1" applyBorder="1"/>
    <xf numFmtId="2" fontId="1" fillId="4" borderId="0" xfId="0" applyNumberFormat="1" applyFont="1" applyFill="1"/>
    <xf numFmtId="164" fontId="1" fillId="2" borderId="0" xfId="0" applyNumberFormat="1" applyFont="1" applyFill="1"/>
    <xf numFmtId="1" fontId="0" fillId="4" borderId="0" xfId="0" applyNumberFormat="1" applyFill="1"/>
    <xf numFmtId="164" fontId="0" fillId="4" borderId="0" xfId="0" applyNumberFormat="1" applyFill="1"/>
    <xf numFmtId="2" fontId="0" fillId="4" borderId="0" xfId="0" applyNumberFormat="1" applyFill="1"/>
    <xf numFmtId="2" fontId="1" fillId="2" borderId="0" xfId="0" applyNumberFormat="1" applyFont="1" applyFill="1"/>
    <xf numFmtId="0" fontId="1" fillId="4" borderId="0" xfId="0" applyFont="1" applyFill="1" applyAlignment="1">
      <alignment horizontal="center"/>
    </xf>
    <xf numFmtId="0" fontId="3" fillId="2" borderId="11" xfId="1" applyFill="1" applyBorder="1"/>
    <xf numFmtId="0" fontId="4" fillId="2" borderId="0" xfId="1" applyFont="1" applyFill="1" applyBorder="1"/>
    <xf numFmtId="1" fontId="0" fillId="3" borderId="0" xfId="0" applyNumberFormat="1" applyFill="1"/>
    <xf numFmtId="1" fontId="0" fillId="2" borderId="0" xfId="0" applyNumberFormat="1" applyFill="1"/>
    <xf numFmtId="1" fontId="1" fillId="4" borderId="0" xfId="0" applyNumberFormat="1" applyFont="1" applyFill="1"/>
    <xf numFmtId="0" fontId="6" fillId="2" borderId="0" xfId="0" applyFont="1" applyFill="1"/>
    <xf numFmtId="0" fontId="6" fillId="4" borderId="0" xfId="0" applyFont="1" applyFill="1" applyAlignment="1">
      <alignment horizontal="center"/>
    </xf>
    <xf numFmtId="0" fontId="2" fillId="3" borderId="0" xfId="0" applyFont="1" applyFill="1"/>
    <xf numFmtId="2" fontId="5" fillId="4" borderId="0" xfId="0" applyNumberFormat="1" applyFont="1" applyFill="1"/>
    <xf numFmtId="0" fontId="8" fillId="2" borderId="0" xfId="0" applyFont="1" applyFill="1"/>
    <xf numFmtId="0" fontId="7" fillId="2" borderId="0" xfId="0" quotePrefix="1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/>
    <xf numFmtId="0" fontId="7" fillId="2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</xdr:colOff>
      <xdr:row>1</xdr:row>
      <xdr:rowOff>116207</xdr:rowOff>
    </xdr:from>
    <xdr:to>
      <xdr:col>5</xdr:col>
      <xdr:colOff>17145</xdr:colOff>
      <xdr:row>6</xdr:row>
      <xdr:rowOff>79035</xdr:rowOff>
    </xdr:to>
    <xdr:pic>
      <xdr:nvPicPr>
        <xdr:cNvPr id="2" name="Grafik 1" descr="Ein Bild, das Schrift, Text, Logo, Grafiken enthält.&#10;&#10;Automatisch generierte Beschreibung">
          <a:extLst>
            <a:ext uri="{FF2B5EF4-FFF2-40B4-BE49-F238E27FC236}">
              <a16:creationId xmlns:a16="http://schemas.microsoft.com/office/drawing/2014/main" id="{B4751031-D4B8-A1CC-62A8-84246106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" y="297182"/>
          <a:ext cx="5122545" cy="867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waerme-meist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F958-4F6A-42E7-B35A-C4F2A457E2AC}">
  <sheetPr>
    <tabColor rgb="FF0000FF"/>
  </sheetPr>
  <dimension ref="B1:Q98"/>
  <sheetViews>
    <sheetView tabSelected="1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D88" sqref="D88"/>
    </sheetView>
  </sheetViews>
  <sheetFormatPr baseColWidth="10" defaultColWidth="11.5703125" defaultRowHeight="15" x14ac:dyDescent="0.25"/>
  <cols>
    <col min="1" max="1" width="3.28515625" style="2" customWidth="1"/>
    <col min="2" max="2" width="3.42578125" style="2" customWidth="1"/>
    <col min="3" max="3" width="33.5703125" style="1" customWidth="1"/>
    <col min="4" max="4" width="27.5703125" style="2" bestFit="1" customWidth="1"/>
    <col min="5" max="5" width="11.5703125" style="2"/>
    <col min="6" max="6" width="4.28515625" style="7" customWidth="1"/>
    <col min="7" max="7" width="11.5703125" style="38"/>
    <col min="8" max="8" width="27.5703125" style="38" bestFit="1" customWidth="1"/>
    <col min="9" max="9" width="25.5703125" style="38" bestFit="1" customWidth="1"/>
    <col min="10" max="10" width="20.5703125" style="38" bestFit="1" customWidth="1"/>
    <col min="11" max="11" width="17.140625" style="38" bestFit="1" customWidth="1"/>
    <col min="12" max="14" width="11.5703125" style="38"/>
    <col min="15" max="17" width="11.5703125" style="7"/>
    <col min="18" max="16384" width="11.5703125" style="2"/>
  </cols>
  <sheetData>
    <row r="1" spans="2:6" s="38" customFormat="1" x14ac:dyDescent="0.25">
      <c r="C1" s="39" t="s">
        <v>92</v>
      </c>
      <c r="D1" s="38" t="s">
        <v>93</v>
      </c>
    </row>
    <row r="2" spans="2:6" x14ac:dyDescent="0.25">
      <c r="B2" s="9"/>
      <c r="C2" s="10"/>
      <c r="D2" s="11"/>
      <c r="E2" s="11"/>
      <c r="F2" s="12"/>
    </row>
    <row r="3" spans="2:6" x14ac:dyDescent="0.25">
      <c r="B3" s="13"/>
      <c r="F3" s="14"/>
    </row>
    <row r="4" spans="2:6" x14ac:dyDescent="0.25">
      <c r="B4" s="13"/>
      <c r="F4" s="14"/>
    </row>
    <row r="5" spans="2:6" x14ac:dyDescent="0.25">
      <c r="B5" s="13"/>
      <c r="F5" s="14"/>
    </row>
    <row r="6" spans="2:6" x14ac:dyDescent="0.25">
      <c r="B6" s="13"/>
      <c r="F6" s="14"/>
    </row>
    <row r="7" spans="2:6" x14ac:dyDescent="0.25">
      <c r="B7" s="13"/>
      <c r="F7" s="14"/>
    </row>
    <row r="8" spans="2:6" x14ac:dyDescent="0.25">
      <c r="B8" s="13"/>
      <c r="C8" s="1" t="s">
        <v>83</v>
      </c>
      <c r="D8" s="30" t="s">
        <v>82</v>
      </c>
      <c r="F8" s="14"/>
    </row>
    <row r="9" spans="2:6" ht="6.6" customHeight="1" x14ac:dyDescent="0.25">
      <c r="B9" s="18"/>
      <c r="C9" s="29"/>
      <c r="E9" s="21"/>
      <c r="F9" s="20"/>
    </row>
    <row r="10" spans="2:6" x14ac:dyDescent="0.25">
      <c r="B10" s="9"/>
      <c r="C10" s="10"/>
      <c r="D10" s="11"/>
      <c r="E10" s="11"/>
      <c r="F10" s="12"/>
    </row>
    <row r="11" spans="2:6" x14ac:dyDescent="0.25">
      <c r="B11" s="13"/>
      <c r="C11" s="1" t="s">
        <v>63</v>
      </c>
      <c r="F11" s="14"/>
    </row>
    <row r="12" spans="2:6" x14ac:dyDescent="0.25">
      <c r="B12" s="13"/>
      <c r="C12" s="1" t="s">
        <v>66</v>
      </c>
      <c r="F12" s="14"/>
    </row>
    <row r="13" spans="2:6" x14ac:dyDescent="0.25">
      <c r="B13" s="13"/>
      <c r="C13" s="1" t="s">
        <v>64</v>
      </c>
      <c r="F13" s="14"/>
    </row>
    <row r="14" spans="2:6" x14ac:dyDescent="0.25">
      <c r="B14" s="13"/>
      <c r="F14" s="14"/>
    </row>
    <row r="15" spans="2:6" x14ac:dyDescent="0.25">
      <c r="B15" s="13"/>
      <c r="C15" s="1" t="s">
        <v>67</v>
      </c>
      <c r="F15" s="14"/>
    </row>
    <row r="16" spans="2:6" x14ac:dyDescent="0.25">
      <c r="B16" s="13"/>
      <c r="F16" s="14"/>
    </row>
    <row r="17" spans="2:12" x14ac:dyDescent="0.25">
      <c r="B17" s="13"/>
      <c r="C17" s="1" t="s">
        <v>65</v>
      </c>
      <c r="F17" s="14"/>
    </row>
    <row r="18" spans="2:12" x14ac:dyDescent="0.25">
      <c r="B18" s="18"/>
      <c r="C18" s="19"/>
      <c r="D18" s="21"/>
      <c r="E18" s="21"/>
      <c r="F18" s="20"/>
    </row>
    <row r="19" spans="2:12" x14ac:dyDescent="0.25">
      <c r="B19" s="9"/>
      <c r="C19" s="10"/>
      <c r="D19" s="11"/>
      <c r="E19" s="11"/>
      <c r="F19" s="12"/>
      <c r="H19" s="38" t="s">
        <v>9</v>
      </c>
      <c r="I19" s="38" t="s">
        <v>10</v>
      </c>
      <c r="J19" s="38" t="s">
        <v>11</v>
      </c>
      <c r="K19" s="38" t="s">
        <v>12</v>
      </c>
    </row>
    <row r="20" spans="2:12" x14ac:dyDescent="0.25">
      <c r="B20" s="13"/>
      <c r="C20" s="1" t="s">
        <v>20</v>
      </c>
      <c r="E20" s="15"/>
      <c r="F20" s="14"/>
      <c r="H20" s="38" t="s">
        <v>13</v>
      </c>
      <c r="I20" s="40">
        <v>0.92</v>
      </c>
      <c r="J20" s="40">
        <v>0.88</v>
      </c>
      <c r="K20" s="40">
        <v>0.85</v>
      </c>
    </row>
    <row r="21" spans="2:12" x14ac:dyDescent="0.25">
      <c r="B21" s="18"/>
      <c r="C21" s="21"/>
      <c r="D21" s="21"/>
      <c r="E21" s="21"/>
      <c r="F21" s="20"/>
      <c r="H21" s="38" t="s">
        <v>16</v>
      </c>
      <c r="I21" s="40">
        <v>0.87</v>
      </c>
      <c r="J21" s="40">
        <v>0.83</v>
      </c>
      <c r="K21" s="40" t="s">
        <v>14</v>
      </c>
    </row>
    <row r="22" spans="2:12" x14ac:dyDescent="0.25">
      <c r="B22" s="9">
        <v>1</v>
      </c>
      <c r="C22" s="10"/>
      <c r="D22" s="11"/>
      <c r="E22" s="11"/>
      <c r="F22" s="12"/>
      <c r="H22" s="38" t="s">
        <v>15</v>
      </c>
      <c r="I22" s="40" t="s">
        <v>14</v>
      </c>
      <c r="J22" s="40">
        <v>0.78</v>
      </c>
      <c r="K22" s="40" t="s">
        <v>14</v>
      </c>
    </row>
    <row r="23" spans="2:12" ht="15.75" thickBot="1" x14ac:dyDescent="0.3">
      <c r="B23" s="13"/>
      <c r="C23" s="5" t="s">
        <v>0</v>
      </c>
      <c r="D23" s="6" t="s">
        <v>1</v>
      </c>
      <c r="E23" s="6" t="s">
        <v>2</v>
      </c>
      <c r="F23" s="14"/>
    </row>
    <row r="24" spans="2:12" x14ac:dyDescent="0.25">
      <c r="B24" s="13"/>
      <c r="C24" s="8">
        <v>1</v>
      </c>
      <c r="D24" s="31">
        <v>0</v>
      </c>
      <c r="E24" s="31">
        <v>0</v>
      </c>
      <c r="F24" s="14"/>
      <c r="H24" s="38" t="s">
        <v>18</v>
      </c>
      <c r="I24" s="38" t="s">
        <v>19</v>
      </c>
    </row>
    <row r="25" spans="2:12" x14ac:dyDescent="0.25">
      <c r="B25" s="13"/>
      <c r="C25" s="8">
        <v>2</v>
      </c>
      <c r="D25" s="31"/>
      <c r="E25" s="31"/>
      <c r="F25" s="14"/>
    </row>
    <row r="26" spans="2:12" x14ac:dyDescent="0.25">
      <c r="B26" s="13"/>
      <c r="C26" s="8">
        <v>3</v>
      </c>
      <c r="D26" s="31"/>
      <c r="E26" s="31"/>
      <c r="F26" s="14"/>
      <c r="H26" s="38" t="s">
        <v>21</v>
      </c>
      <c r="I26" s="38" t="s">
        <v>8</v>
      </c>
    </row>
    <row r="27" spans="2:12" x14ac:dyDescent="0.25">
      <c r="B27" s="13"/>
      <c r="C27" s="8">
        <v>4</v>
      </c>
      <c r="D27" s="31"/>
      <c r="E27" s="31"/>
      <c r="F27" s="14"/>
      <c r="I27" s="38" t="s">
        <v>22</v>
      </c>
      <c r="J27" s="38" t="s">
        <v>33</v>
      </c>
      <c r="K27" s="38" t="s">
        <v>34</v>
      </c>
    </row>
    <row r="28" spans="2:12" x14ac:dyDescent="0.25">
      <c r="B28" s="13"/>
      <c r="C28" s="8">
        <v>5</v>
      </c>
      <c r="D28" s="31"/>
      <c r="E28" s="31"/>
      <c r="F28" s="14"/>
      <c r="H28" s="38" t="s">
        <v>23</v>
      </c>
      <c r="I28" s="38">
        <v>0.6</v>
      </c>
      <c r="J28" s="38">
        <v>0.3</v>
      </c>
      <c r="K28" s="38">
        <v>0.45</v>
      </c>
    </row>
    <row r="29" spans="2:12" ht="15.75" thickBot="1" x14ac:dyDescent="0.3">
      <c r="B29" s="13"/>
      <c r="C29" s="3"/>
      <c r="D29" s="4"/>
      <c r="E29" s="4"/>
      <c r="F29" s="14"/>
      <c r="H29" s="38" t="s">
        <v>24</v>
      </c>
      <c r="I29" s="38">
        <v>0.77500000000000002</v>
      </c>
      <c r="J29" s="40" t="s">
        <v>14</v>
      </c>
      <c r="K29" s="40" t="s">
        <v>14</v>
      </c>
    </row>
    <row r="30" spans="2:12" ht="15.75" thickTop="1" x14ac:dyDescent="0.25">
      <c r="B30" s="13"/>
      <c r="C30" s="1" t="s">
        <v>3</v>
      </c>
      <c r="D30" s="32">
        <f>IF(ISERROR(AVERAGE(D24:D28)),0,AVERAGE(D24:D28))</f>
        <v>0</v>
      </c>
      <c r="E30" s="32">
        <f>IF(ISERROR(AVERAGE(E24:E28)),0,AVERAGE(E24:E28))</f>
        <v>0</v>
      </c>
      <c r="F30" s="14"/>
    </row>
    <row r="31" spans="2:12" x14ac:dyDescent="0.25">
      <c r="B31" s="13"/>
      <c r="C31" s="1" t="s">
        <v>4</v>
      </c>
      <c r="D31" s="32">
        <f>D30*10</f>
        <v>0</v>
      </c>
      <c r="E31" s="32">
        <f>E30</f>
        <v>0</v>
      </c>
      <c r="F31" s="14"/>
    </row>
    <row r="32" spans="2:12" x14ac:dyDescent="0.25">
      <c r="B32" s="13"/>
      <c r="F32" s="14"/>
      <c r="H32" s="38" t="s">
        <v>44</v>
      </c>
      <c r="I32" s="38" t="s">
        <v>43</v>
      </c>
      <c r="J32" s="38" t="s">
        <v>35</v>
      </c>
      <c r="K32" s="38" t="s">
        <v>36</v>
      </c>
      <c r="L32" s="38" t="s">
        <v>40</v>
      </c>
    </row>
    <row r="33" spans="2:12" x14ac:dyDescent="0.25">
      <c r="B33" s="13"/>
      <c r="C33" s="1" t="s">
        <v>84</v>
      </c>
      <c r="D33" s="33">
        <f>IF(D31=0,E31,D31)</f>
        <v>0</v>
      </c>
      <c r="E33" s="1" t="s">
        <v>5</v>
      </c>
      <c r="F33" s="14"/>
      <c r="H33" s="38" t="s">
        <v>49</v>
      </c>
      <c r="L33" s="41">
        <f>(15-D57)/(15-D56)</f>
        <v>1</v>
      </c>
    </row>
    <row r="34" spans="2:12" x14ac:dyDescent="0.25">
      <c r="B34" s="13"/>
      <c r="F34" s="14"/>
      <c r="H34" s="38" t="s">
        <v>50</v>
      </c>
      <c r="L34" s="41">
        <f>D58</f>
        <v>0</v>
      </c>
    </row>
    <row r="35" spans="2:12" x14ac:dyDescent="0.25">
      <c r="B35" s="13"/>
      <c r="C35" s="1" t="s">
        <v>6</v>
      </c>
      <c r="D35" s="15" t="s">
        <v>16</v>
      </c>
      <c r="F35" s="14"/>
      <c r="H35" s="38" t="s">
        <v>45</v>
      </c>
      <c r="I35" s="38">
        <v>20095</v>
      </c>
      <c r="J35" s="38">
        <v>-8.1999999999999993</v>
      </c>
      <c r="K35" s="38">
        <v>10.6</v>
      </c>
      <c r="L35" s="41">
        <f>(15-K35)/(15-J35)</f>
        <v>0.18965517241379312</v>
      </c>
    </row>
    <row r="36" spans="2:12" x14ac:dyDescent="0.25">
      <c r="B36" s="13"/>
      <c r="C36" s="1" t="s">
        <v>7</v>
      </c>
      <c r="D36" s="15" t="s">
        <v>11</v>
      </c>
      <c r="F36" s="14"/>
      <c r="H36" s="38" t="s">
        <v>46</v>
      </c>
      <c r="I36" s="38">
        <v>40233</v>
      </c>
      <c r="J36" s="38">
        <v>-7.4</v>
      </c>
      <c r="K36" s="38">
        <v>11.5</v>
      </c>
      <c r="L36" s="41">
        <f t="shared" ref="L36:L39" si="0">(15-K36)/(15-J36)</f>
        <v>0.15625</v>
      </c>
    </row>
    <row r="37" spans="2:12" x14ac:dyDescent="0.25">
      <c r="B37" s="13"/>
      <c r="C37" s="1" t="s">
        <v>27</v>
      </c>
      <c r="D37" s="15"/>
      <c r="F37" s="14"/>
      <c r="H37" s="38" t="s">
        <v>47</v>
      </c>
      <c r="I37" s="38">
        <v>10117</v>
      </c>
      <c r="J37" s="38">
        <v>-11.3</v>
      </c>
      <c r="K37" s="38">
        <v>10.9</v>
      </c>
      <c r="L37" s="41">
        <f t="shared" si="0"/>
        <v>0.15589353612167298</v>
      </c>
    </row>
    <row r="38" spans="2:12" x14ac:dyDescent="0.25">
      <c r="B38" s="13"/>
      <c r="C38" s="1" t="s">
        <v>8</v>
      </c>
      <c r="D38" s="16">
        <f>IF(ISBLANK(D37),INDEX(I20:K22,MATCH(D35,H20:H22,0),MATCH(D36,I19:K19,0)),D37)</f>
        <v>0.83</v>
      </c>
      <c r="E38" s="17" t="s">
        <v>14</v>
      </c>
      <c r="F38" s="14"/>
      <c r="H38" s="38" t="s">
        <v>48</v>
      </c>
      <c r="I38" s="38">
        <v>80331</v>
      </c>
      <c r="J38" s="38">
        <v>-11.1</v>
      </c>
      <c r="K38" s="38">
        <v>10.199999999999999</v>
      </c>
      <c r="L38" s="41">
        <f t="shared" si="0"/>
        <v>0.18390804597701152</v>
      </c>
    </row>
    <row r="39" spans="2:12" x14ac:dyDescent="0.25">
      <c r="B39" s="13"/>
      <c r="F39" s="14"/>
      <c r="H39" s="38" t="s">
        <v>51</v>
      </c>
      <c r="I39" s="38">
        <v>87561</v>
      </c>
      <c r="J39" s="38">
        <v>-16.7</v>
      </c>
      <c r="K39" s="38">
        <v>6.5</v>
      </c>
      <c r="L39" s="41">
        <f t="shared" si="0"/>
        <v>0.26813880126182965</v>
      </c>
    </row>
    <row r="40" spans="2:12" x14ac:dyDescent="0.25">
      <c r="B40" s="13"/>
      <c r="C40" s="1" t="s">
        <v>29</v>
      </c>
      <c r="D40" s="33">
        <f>D33*D38</f>
        <v>0</v>
      </c>
      <c r="E40" s="1" t="s">
        <v>5</v>
      </c>
      <c r="F40" s="14"/>
    </row>
    <row r="41" spans="2:12" x14ac:dyDescent="0.25">
      <c r="B41" s="18"/>
      <c r="C41" s="19"/>
      <c r="D41" s="19"/>
      <c r="E41" s="19"/>
      <c r="F41" s="20"/>
      <c r="H41" s="38" t="s">
        <v>61</v>
      </c>
    </row>
    <row r="42" spans="2:12" x14ac:dyDescent="0.25">
      <c r="B42" s="9">
        <v>2</v>
      </c>
      <c r="C42" s="10"/>
      <c r="D42" s="11"/>
      <c r="E42" s="11"/>
      <c r="F42" s="12"/>
      <c r="H42" s="38">
        <v>35</v>
      </c>
    </row>
    <row r="43" spans="2:12" x14ac:dyDescent="0.25">
      <c r="B43" s="13"/>
      <c r="C43" s="1" t="s">
        <v>17</v>
      </c>
      <c r="D43" s="15" t="s">
        <v>19</v>
      </c>
      <c r="F43" s="14"/>
      <c r="H43" s="38">
        <v>45</v>
      </c>
    </row>
    <row r="44" spans="2:12" x14ac:dyDescent="0.25">
      <c r="B44" s="13"/>
      <c r="F44" s="14"/>
      <c r="H44" s="38">
        <v>55</v>
      </c>
    </row>
    <row r="45" spans="2:12" x14ac:dyDescent="0.25">
      <c r="B45" s="13"/>
      <c r="C45" s="1" t="s">
        <v>25</v>
      </c>
      <c r="D45" s="15"/>
      <c r="F45" s="14"/>
    </row>
    <row r="46" spans="2:12" x14ac:dyDescent="0.25">
      <c r="B46" s="13"/>
      <c r="C46" s="1" t="s">
        <v>21</v>
      </c>
      <c r="D46" s="15" t="s">
        <v>23</v>
      </c>
      <c r="F46" s="14"/>
    </row>
    <row r="47" spans="2:12" x14ac:dyDescent="0.25">
      <c r="B47" s="13"/>
      <c r="C47" s="1" t="s">
        <v>26</v>
      </c>
      <c r="D47" s="15" t="s">
        <v>33</v>
      </c>
      <c r="F47" s="14"/>
    </row>
    <row r="48" spans="2:12" x14ac:dyDescent="0.25">
      <c r="B48" s="13"/>
      <c r="C48" s="1" t="s">
        <v>27</v>
      </c>
      <c r="D48" s="15"/>
      <c r="F48" s="14"/>
    </row>
    <row r="49" spans="2:6" x14ac:dyDescent="0.25">
      <c r="B49" s="13"/>
      <c r="C49" s="1" t="s">
        <v>8</v>
      </c>
      <c r="D49" s="16">
        <f>IF(ISBLANK(D48),INDEX(I28:K29,MATCH(D46,H28:H29,0),MATCH(D47,I27:K27,0)),D48)</f>
        <v>0.3</v>
      </c>
      <c r="F49" s="14"/>
    </row>
    <row r="50" spans="2:6" x14ac:dyDescent="0.25">
      <c r="B50" s="13"/>
      <c r="F50" s="14"/>
    </row>
    <row r="51" spans="2:6" x14ac:dyDescent="0.25">
      <c r="B51" s="13"/>
      <c r="C51" s="1" t="s">
        <v>28</v>
      </c>
      <c r="D51" s="33">
        <f>IF(D43="Ja",D45*30*14.9/D49,0)</f>
        <v>0</v>
      </c>
      <c r="E51" s="1" t="s">
        <v>5</v>
      </c>
      <c r="F51" s="14"/>
    </row>
    <row r="52" spans="2:6" x14ac:dyDescent="0.25">
      <c r="B52" s="18"/>
      <c r="C52" s="19"/>
      <c r="D52" s="19"/>
      <c r="E52" s="19"/>
      <c r="F52" s="20"/>
    </row>
    <row r="53" spans="2:6" x14ac:dyDescent="0.25">
      <c r="B53" s="9">
        <v>3</v>
      </c>
      <c r="C53" s="10"/>
      <c r="D53" s="11"/>
      <c r="E53" s="11"/>
      <c r="F53" s="12"/>
    </row>
    <row r="54" spans="2:6" x14ac:dyDescent="0.25">
      <c r="B54" s="13"/>
      <c r="C54" s="1" t="s">
        <v>30</v>
      </c>
      <c r="D54" s="33">
        <f>D40-D51</f>
        <v>0</v>
      </c>
      <c r="E54" s="1" t="s">
        <v>5</v>
      </c>
      <c r="F54" s="14"/>
    </row>
    <row r="55" spans="2:6" x14ac:dyDescent="0.25">
      <c r="B55" s="13"/>
      <c r="F55" s="14"/>
    </row>
    <row r="56" spans="2:6" x14ac:dyDescent="0.25">
      <c r="B56" s="13"/>
      <c r="C56" s="1" t="s">
        <v>35</v>
      </c>
      <c r="D56" s="15"/>
      <c r="E56" s="2" t="s">
        <v>37</v>
      </c>
      <c r="F56" s="14"/>
    </row>
    <row r="57" spans="2:6" x14ac:dyDescent="0.25">
      <c r="B57" s="13"/>
      <c r="C57" s="1" t="s">
        <v>36</v>
      </c>
      <c r="D57" s="15"/>
      <c r="E57" s="2" t="s">
        <v>37</v>
      </c>
      <c r="F57" s="14"/>
    </row>
    <row r="58" spans="2:6" x14ac:dyDescent="0.25">
      <c r="B58" s="13"/>
      <c r="C58" s="1" t="s">
        <v>38</v>
      </c>
      <c r="D58" s="15"/>
      <c r="F58" s="14"/>
    </row>
    <row r="59" spans="2:6" x14ac:dyDescent="0.25">
      <c r="B59" s="13"/>
      <c r="C59" s="1" t="s">
        <v>39</v>
      </c>
      <c r="D59" s="15" t="s">
        <v>49</v>
      </c>
      <c r="F59" s="14"/>
    </row>
    <row r="60" spans="2:6" x14ac:dyDescent="0.25">
      <c r="B60" s="13"/>
      <c r="F60" s="14"/>
    </row>
    <row r="61" spans="2:6" x14ac:dyDescent="0.25">
      <c r="B61" s="13"/>
      <c r="C61" s="1" t="s">
        <v>40</v>
      </c>
      <c r="D61" s="25">
        <f>INDEX(L33:L39,MATCH(D59,H33:H39,0),1)</f>
        <v>1</v>
      </c>
      <c r="F61" s="14"/>
    </row>
    <row r="62" spans="2:6" x14ac:dyDescent="0.25">
      <c r="B62" s="13"/>
      <c r="D62" s="23"/>
      <c r="F62" s="14"/>
    </row>
    <row r="63" spans="2:6" x14ac:dyDescent="0.25">
      <c r="B63" s="13"/>
      <c r="C63" s="1" t="s">
        <v>52</v>
      </c>
      <c r="D63" s="15">
        <v>0</v>
      </c>
      <c r="E63" s="2" t="s">
        <v>53</v>
      </c>
      <c r="F63" s="14"/>
    </row>
    <row r="64" spans="2:6" x14ac:dyDescent="0.25">
      <c r="B64" s="13"/>
      <c r="D64" s="23"/>
      <c r="F64" s="14"/>
    </row>
    <row r="65" spans="2:6" x14ac:dyDescent="0.25">
      <c r="B65" s="13"/>
      <c r="C65" s="1" t="s">
        <v>41</v>
      </c>
      <c r="D65" s="24">
        <f>8760*D61*(24-D63)/24</f>
        <v>8760</v>
      </c>
      <c r="E65" s="2" t="s">
        <v>42</v>
      </c>
      <c r="F65" s="14"/>
    </row>
    <row r="66" spans="2:6" x14ac:dyDescent="0.25">
      <c r="B66" s="13"/>
      <c r="F66" s="14"/>
    </row>
    <row r="67" spans="2:6" x14ac:dyDescent="0.25">
      <c r="B67" s="13"/>
      <c r="C67" s="1" t="s">
        <v>31</v>
      </c>
      <c r="D67" s="22">
        <f>D54/D65</f>
        <v>0</v>
      </c>
      <c r="E67" s="1" t="s">
        <v>32</v>
      </c>
      <c r="F67" s="14"/>
    </row>
    <row r="68" spans="2:6" x14ac:dyDescent="0.25">
      <c r="B68" s="18"/>
      <c r="C68" s="19"/>
      <c r="D68" s="21"/>
      <c r="E68" s="21"/>
      <c r="F68" s="20"/>
    </row>
    <row r="69" spans="2:6" x14ac:dyDescent="0.25">
      <c r="B69" s="9">
        <v>4</v>
      </c>
      <c r="C69" s="10"/>
      <c r="D69" s="11"/>
      <c r="E69" s="11"/>
      <c r="F69" s="12"/>
    </row>
    <row r="70" spans="2:6" x14ac:dyDescent="0.25">
      <c r="B70" s="13"/>
      <c r="C70" s="1" t="s">
        <v>54</v>
      </c>
      <c r="D70" s="22">
        <f>D51/365/(24-D63)*(IF(D81&gt;35,1.25,1))</f>
        <v>0</v>
      </c>
      <c r="E70" s="1" t="s">
        <v>32</v>
      </c>
      <c r="F70" s="14"/>
    </row>
    <row r="71" spans="2:6" x14ac:dyDescent="0.25">
      <c r="B71" s="13"/>
      <c r="D71" s="27"/>
      <c r="E71" s="1"/>
      <c r="F71" s="14"/>
    </row>
    <row r="72" spans="2:6" x14ac:dyDescent="0.25">
      <c r="B72" s="13"/>
      <c r="C72" s="1" t="s">
        <v>55</v>
      </c>
      <c r="D72" s="26">
        <f>D51/365/3*(IF(D81&gt;35,1.25,1))</f>
        <v>0</v>
      </c>
      <c r="E72" s="2" t="s">
        <v>32</v>
      </c>
      <c r="F72" s="14"/>
    </row>
    <row r="73" spans="2:6" x14ac:dyDescent="0.25">
      <c r="B73" s="18"/>
      <c r="C73" s="19"/>
      <c r="D73" s="21"/>
      <c r="E73" s="21"/>
      <c r="F73" s="20"/>
    </row>
    <row r="74" spans="2:6" x14ac:dyDescent="0.25">
      <c r="B74" s="9">
        <v>5</v>
      </c>
      <c r="C74" s="10"/>
      <c r="D74" s="11"/>
      <c r="E74" s="11"/>
      <c r="F74" s="12"/>
    </row>
    <row r="75" spans="2:6" x14ac:dyDescent="0.25">
      <c r="B75" s="13"/>
      <c r="C75" s="1" t="s">
        <v>58</v>
      </c>
      <c r="D75" s="26">
        <f>D67+D70</f>
        <v>0</v>
      </c>
      <c r="E75" s="2" t="s">
        <v>32</v>
      </c>
      <c r="F75" s="14"/>
    </row>
    <row r="76" spans="2:6" x14ac:dyDescent="0.25">
      <c r="B76" s="13"/>
      <c r="F76" s="14"/>
    </row>
    <row r="77" spans="2:6" x14ac:dyDescent="0.25">
      <c r="B77" s="13"/>
      <c r="C77" s="1" t="s">
        <v>57</v>
      </c>
      <c r="D77" s="16" t="str">
        <f>IF(D75&gt;=D73,"OK", "Trinkwasser Limitiert")</f>
        <v>OK</v>
      </c>
      <c r="F77" s="14"/>
    </row>
    <row r="78" spans="2:6" x14ac:dyDescent="0.25">
      <c r="B78" s="13"/>
      <c r="C78" s="1" t="s">
        <v>56</v>
      </c>
      <c r="D78" s="37">
        <f>IF(D77="OK",D75,D72)</f>
        <v>0</v>
      </c>
      <c r="E78" s="1" t="s">
        <v>32</v>
      </c>
      <c r="F78" s="14"/>
    </row>
    <row r="79" spans="2:6" x14ac:dyDescent="0.25">
      <c r="B79" s="18"/>
      <c r="C79" s="19"/>
      <c r="D79" s="21"/>
      <c r="E79" s="21"/>
      <c r="F79" s="20"/>
    </row>
    <row r="80" spans="2:6" x14ac:dyDescent="0.25">
      <c r="B80" s="9">
        <v>6</v>
      </c>
      <c r="C80" s="10"/>
      <c r="D80" s="11"/>
      <c r="E80" s="11"/>
      <c r="F80" s="12"/>
    </row>
    <row r="81" spans="2:11" x14ac:dyDescent="0.25">
      <c r="B81" s="13"/>
      <c r="C81" s="1" t="s">
        <v>59</v>
      </c>
      <c r="D81" s="15">
        <v>35</v>
      </c>
      <c r="E81" s="2" t="s">
        <v>37</v>
      </c>
      <c r="F81" s="14"/>
    </row>
    <row r="82" spans="2:11" x14ac:dyDescent="0.25">
      <c r="B82" s="13"/>
      <c r="C82" s="1" t="s">
        <v>62</v>
      </c>
      <c r="D82" s="36"/>
      <c r="E82" s="2" t="s">
        <v>37</v>
      </c>
      <c r="F82" s="14"/>
      <c r="H82" s="42"/>
      <c r="I82" s="42" t="s">
        <v>74</v>
      </c>
      <c r="J82" s="42" t="s">
        <v>73</v>
      </c>
      <c r="K82" s="42" t="s">
        <v>87</v>
      </c>
    </row>
    <row r="83" spans="2:11" x14ac:dyDescent="0.25">
      <c r="B83" s="13"/>
      <c r="F83" s="14"/>
      <c r="H83" s="38" t="s">
        <v>69</v>
      </c>
      <c r="I83" s="38">
        <f>MATCH(D81,'WP Data'!B2:B22,0)+1</f>
        <v>2</v>
      </c>
      <c r="J83" s="38">
        <f>MATCH(D81,'WP Data'!B27:B50,0)+26</f>
        <v>27</v>
      </c>
      <c r="K83" s="38">
        <f>MATCH(D81,'WP Data'!B55:B75,0)+54</f>
        <v>55</v>
      </c>
    </row>
    <row r="84" spans="2:11" x14ac:dyDescent="0.25">
      <c r="B84" s="13"/>
      <c r="C84" s="1" t="s">
        <v>76</v>
      </c>
      <c r="F84" s="14"/>
      <c r="H84" s="38" t="s">
        <v>70</v>
      </c>
      <c r="I84" s="38">
        <f ca="1">MATCH(D82,INDIRECT("'WP Data'!A"&amp;I83&amp;":A"&amp;I83+6),1)-1</f>
        <v>2</v>
      </c>
      <c r="J84" s="38">
        <f ca="1">MATCH(D82,INDIRECT("'WP Data'!A"&amp;J83&amp;":A"&amp;J83+7),1)-1</f>
        <v>3</v>
      </c>
      <c r="K84" s="38">
        <f ca="1">MATCH(D82,INDIRECT("'WP Data'!A"&amp;K83&amp;":A"&amp;K83+6),1)-1</f>
        <v>2</v>
      </c>
    </row>
    <row r="85" spans="2:11" x14ac:dyDescent="0.25">
      <c r="B85" s="13"/>
      <c r="F85" s="14"/>
      <c r="H85" s="38" t="s">
        <v>71</v>
      </c>
      <c r="I85" s="38">
        <f ca="1">I83+I84</f>
        <v>4</v>
      </c>
      <c r="J85" s="38">
        <f ca="1">J83+J84</f>
        <v>30</v>
      </c>
      <c r="K85" s="38">
        <f ca="1">K83+K84</f>
        <v>57</v>
      </c>
    </row>
    <row r="86" spans="2:11" x14ac:dyDescent="0.25">
      <c r="B86" s="13"/>
      <c r="C86" s="1" t="s">
        <v>73</v>
      </c>
      <c r="D86" s="28" t="str" cm="1">
        <f t="array" aca="1" ref="D86" ca="1">INDEX('WP Data'!E52:G52,1,'Verbrauch-&gt;Wärmepumpe'!J86)</f>
        <v>Polar 20</v>
      </c>
      <c r="F86" s="14"/>
      <c r="H86" s="38" t="s">
        <v>72</v>
      </c>
      <c r="I86" s="38">
        <f ca="1">MATCH(D78,INDIRECT("'WP Data'!D"&amp;I85&amp;":I"&amp;I85),1)</f>
        <v>1</v>
      </c>
      <c r="J86" s="38">
        <f ca="1">MATCH(D78,INDIRECT("'WP Data'!D"&amp;J85&amp;":F"&amp;J85),1)</f>
        <v>1</v>
      </c>
      <c r="K86" s="38">
        <f ca="1">MATCH(D78,INDIRECT("'WP Data'!D"&amp;K85&amp;":H"&amp;K85),1)</f>
        <v>1</v>
      </c>
    </row>
    <row r="87" spans="2:11" x14ac:dyDescent="0.25">
      <c r="B87" s="13"/>
      <c r="C87" s="34" t="s">
        <v>74</v>
      </c>
      <c r="D87" s="35" t="str" cm="1">
        <f t="array" aca="1" ref="D87" ca="1">INDEX('WP Data'!E24:J24,1,'Verbrauch-&gt;Wärmepumpe'!I86)</f>
        <v>Alaska 30</v>
      </c>
      <c r="F87" s="14"/>
    </row>
    <row r="88" spans="2:11" x14ac:dyDescent="0.25">
      <c r="B88" s="13"/>
      <c r="C88" s="1" t="s">
        <v>87</v>
      </c>
      <c r="D88" s="28" t="str" cm="1">
        <f t="array" aca="1" ref="D88" ca="1">INDEX('WP Data'!E77:I77,1,'Verbrauch-&gt;Wärmepumpe'!K86)</f>
        <v>Alaska+ 30-10</v>
      </c>
      <c r="F88" s="14"/>
    </row>
    <row r="89" spans="2:11" x14ac:dyDescent="0.25">
      <c r="B89" s="18"/>
      <c r="C89" s="19"/>
      <c r="D89" s="21"/>
      <c r="E89" s="21"/>
      <c r="F89" s="20"/>
    </row>
    <row r="90" spans="2:11" x14ac:dyDescent="0.25">
      <c r="B90" s="9"/>
      <c r="C90" s="10"/>
      <c r="D90" s="11"/>
      <c r="E90" s="11"/>
      <c r="F90" s="12"/>
    </row>
    <row r="91" spans="2:11" x14ac:dyDescent="0.25">
      <c r="B91" s="13"/>
      <c r="C91" s="1" t="s">
        <v>63</v>
      </c>
      <c r="F91" s="14"/>
      <c r="H91" s="42"/>
    </row>
    <row r="92" spans="2:11" x14ac:dyDescent="0.25">
      <c r="B92" s="13"/>
      <c r="C92" s="1" t="s">
        <v>66</v>
      </c>
      <c r="F92" s="14"/>
    </row>
    <row r="93" spans="2:11" x14ac:dyDescent="0.25">
      <c r="B93" s="13"/>
      <c r="C93" s="1" t="s">
        <v>64</v>
      </c>
      <c r="F93" s="14"/>
    </row>
    <row r="94" spans="2:11" x14ac:dyDescent="0.25">
      <c r="B94" s="13"/>
      <c r="F94" s="14"/>
    </row>
    <row r="95" spans="2:11" x14ac:dyDescent="0.25">
      <c r="B95" s="13"/>
      <c r="C95" s="1" t="s">
        <v>67</v>
      </c>
      <c r="F95" s="14"/>
    </row>
    <row r="96" spans="2:11" x14ac:dyDescent="0.25">
      <c r="B96" s="13"/>
      <c r="F96" s="14"/>
    </row>
    <row r="97" spans="2:6" x14ac:dyDescent="0.25">
      <c r="B97" s="13"/>
      <c r="C97" s="1" t="s">
        <v>65</v>
      </c>
      <c r="F97" s="14"/>
    </row>
    <row r="98" spans="2:6" x14ac:dyDescent="0.25">
      <c r="B98" s="18"/>
      <c r="C98" s="19"/>
      <c r="D98" s="21"/>
      <c r="E98" s="21"/>
      <c r="F98" s="20"/>
    </row>
  </sheetData>
  <sheetProtection algorithmName="SHA-512" hashValue="SsR02Kafmgrdc7ckFHnSt6ycnGvABiDNm14cNJ5thsIVzHL8l7qjyQ347y5IZuMPu/kgfxYllC5rD1xzZLQcGA==" saltValue="j4R8l/tEW30DGH2gDJcToA==" spinCount="100000" sheet="1" objects="1" scenarios="1"/>
  <protectedRanges>
    <protectedRange sqref="D56:D59 D63" name="Bereich4"/>
    <protectedRange sqref="D35:D37" name="Bereich2"/>
    <protectedRange sqref="D24:E28" name="Bereich1"/>
    <protectedRange sqref="D43 D45:D48" name="Bereich3"/>
    <protectedRange sqref="D81:D82" name="Bereich5"/>
  </protectedRanges>
  <dataValidations count="7">
    <dataValidation type="list" allowBlank="1" showInputMessage="1" showErrorMessage="1" sqref="D35" xr:uid="{F128D38E-243D-49DF-B190-0B61DC0A83FD}">
      <formula1>$H$20:$H$22</formula1>
    </dataValidation>
    <dataValidation type="list" allowBlank="1" showInputMessage="1" showErrorMessage="1" sqref="D36" xr:uid="{92984D99-DFA7-4464-8405-F0AEE7BD1F8D}">
      <formula1>$I$19:$K$19</formula1>
    </dataValidation>
    <dataValidation type="list" allowBlank="1" showInputMessage="1" showErrorMessage="1" sqref="D43" xr:uid="{650ED345-AD7F-4651-ACFC-1170C852EC9A}">
      <formula1>$H$24:$I$24</formula1>
    </dataValidation>
    <dataValidation type="list" allowBlank="1" showInputMessage="1" showErrorMessage="1" sqref="D46" xr:uid="{DDF5FBFF-2465-4EBE-9461-ECF6ABCB0109}">
      <formula1>$H$28:$H$29</formula1>
    </dataValidation>
    <dataValidation type="list" allowBlank="1" showInputMessage="1" showErrorMessage="1" sqref="D47" xr:uid="{27123FC9-DBB0-4C4C-8093-2CFADFC7D12C}">
      <formula1>$I$27:$K$27</formula1>
    </dataValidation>
    <dataValidation type="list" allowBlank="1" showInputMessage="1" showErrorMessage="1" sqref="D59" xr:uid="{C0F5C82A-A208-4BF5-8E97-B77CD948D658}">
      <formula1>$H$33:$H$39</formula1>
    </dataValidation>
    <dataValidation type="list" allowBlank="1" showInputMessage="1" showErrorMessage="1" sqref="D81" xr:uid="{C554715E-3193-406D-B472-69D74D11406A}">
      <formula1>$H$42:$H$44</formula1>
    </dataValidation>
  </dataValidations>
  <hyperlinks>
    <hyperlink ref="D8" r:id="rId1" xr:uid="{839761B0-5265-41DC-8244-06B409A9316F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675F-4923-4D9D-BCD4-AFC89EE42DC6}">
  <sheetPr>
    <tabColor theme="0" tint="-0.499984740745262"/>
  </sheetPr>
  <dimension ref="A1:J77"/>
  <sheetViews>
    <sheetView topLeftCell="A34" workbookViewId="0">
      <selection activeCell="M43" sqref="M43"/>
    </sheetView>
  </sheetViews>
  <sheetFormatPr baseColWidth="10" defaultColWidth="11.5703125" defaultRowHeight="15" x14ac:dyDescent="0.25"/>
  <cols>
    <col min="1" max="16384" width="11.5703125" style="38"/>
  </cols>
  <sheetData>
    <row r="1" spans="1:9" x14ac:dyDescent="0.25"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</row>
    <row r="2" spans="1:9" x14ac:dyDescent="0.25">
      <c r="A2" s="38">
        <v>-20</v>
      </c>
      <c r="B2" s="38">
        <v>35</v>
      </c>
      <c r="C2" s="38" t="s">
        <v>60</v>
      </c>
      <c r="D2" s="38">
        <v>0</v>
      </c>
      <c r="E2" s="38">
        <v>5.17</v>
      </c>
      <c r="F2" s="38">
        <v>6.62</v>
      </c>
      <c r="G2" s="38">
        <v>9.84</v>
      </c>
      <c r="H2" s="38">
        <v>16.13</v>
      </c>
      <c r="I2" s="38">
        <v>19.59</v>
      </c>
    </row>
    <row r="3" spans="1:9" x14ac:dyDescent="0.25">
      <c r="A3" s="38">
        <v>-12</v>
      </c>
      <c r="B3" s="38">
        <v>35</v>
      </c>
      <c r="C3" s="38" t="s">
        <v>60</v>
      </c>
      <c r="D3" s="38">
        <v>0</v>
      </c>
      <c r="E3" s="38">
        <v>6.23</v>
      </c>
      <c r="F3" s="38">
        <v>7.98</v>
      </c>
      <c r="G3" s="38">
        <v>11.87</v>
      </c>
      <c r="H3" s="38">
        <v>19.46</v>
      </c>
      <c r="I3" s="38">
        <v>23.64</v>
      </c>
    </row>
    <row r="4" spans="1:9" x14ac:dyDescent="0.25">
      <c r="A4" s="38">
        <v>-7</v>
      </c>
      <c r="B4" s="38">
        <v>35</v>
      </c>
      <c r="C4" s="38" t="s">
        <v>60</v>
      </c>
      <c r="D4" s="38">
        <v>0</v>
      </c>
      <c r="E4" s="38">
        <v>7.06</v>
      </c>
      <c r="F4" s="38">
        <v>9.0399999999999991</v>
      </c>
      <c r="G4" s="38">
        <v>13.44</v>
      </c>
      <c r="H4" s="38">
        <v>22.04</v>
      </c>
      <c r="I4" s="38">
        <v>26.78</v>
      </c>
    </row>
    <row r="5" spans="1:9" x14ac:dyDescent="0.25">
      <c r="A5" s="38">
        <v>2</v>
      </c>
      <c r="B5" s="38">
        <v>35</v>
      </c>
      <c r="C5" s="38" t="s">
        <v>60</v>
      </c>
      <c r="D5" s="38">
        <v>0</v>
      </c>
      <c r="E5" s="38">
        <v>7.75</v>
      </c>
      <c r="F5" s="38">
        <v>9.92</v>
      </c>
      <c r="G5" s="38">
        <v>14.76</v>
      </c>
      <c r="H5" s="38">
        <v>24.19</v>
      </c>
      <c r="I5" s="38">
        <v>29.39</v>
      </c>
    </row>
    <row r="6" spans="1:9" x14ac:dyDescent="0.25">
      <c r="A6" s="38">
        <v>7</v>
      </c>
      <c r="B6" s="38">
        <v>35</v>
      </c>
      <c r="C6" s="38" t="s">
        <v>60</v>
      </c>
      <c r="D6" s="38">
        <v>0</v>
      </c>
      <c r="E6" s="38">
        <v>9.43</v>
      </c>
      <c r="F6" s="38">
        <v>12.08</v>
      </c>
      <c r="G6" s="38">
        <v>18.52</v>
      </c>
      <c r="H6" s="38">
        <v>29.44</v>
      </c>
      <c r="I6" s="38">
        <v>35.770000000000003</v>
      </c>
    </row>
    <row r="7" spans="1:9" x14ac:dyDescent="0.25">
      <c r="A7" s="38">
        <v>12</v>
      </c>
      <c r="B7" s="38">
        <v>35</v>
      </c>
      <c r="C7" s="38" t="s">
        <v>60</v>
      </c>
      <c r="D7" s="38">
        <v>0</v>
      </c>
      <c r="E7" s="38">
        <v>9.9</v>
      </c>
      <c r="F7" s="38">
        <v>12.68</v>
      </c>
      <c r="G7" s="38">
        <v>19.440000000000001</v>
      </c>
      <c r="H7" s="38">
        <v>30.91</v>
      </c>
      <c r="I7" s="38">
        <v>37.549999999999997</v>
      </c>
    </row>
    <row r="8" spans="1:9" x14ac:dyDescent="0.25">
      <c r="A8" s="38">
        <v>20</v>
      </c>
      <c r="B8" s="38">
        <v>35</v>
      </c>
      <c r="C8" s="38" t="s">
        <v>60</v>
      </c>
      <c r="D8" s="38">
        <v>0</v>
      </c>
      <c r="E8" s="38">
        <v>10.76</v>
      </c>
      <c r="F8" s="38">
        <v>13.78</v>
      </c>
      <c r="G8" s="38">
        <v>19.91</v>
      </c>
      <c r="H8" s="38">
        <v>32.64</v>
      </c>
      <c r="I8" s="38">
        <v>39.65</v>
      </c>
    </row>
    <row r="9" spans="1:9" x14ac:dyDescent="0.25">
      <c r="A9" s="38">
        <v>-20</v>
      </c>
      <c r="B9" s="38">
        <v>45</v>
      </c>
      <c r="C9" s="38" t="s">
        <v>60</v>
      </c>
      <c r="D9" s="38">
        <v>0</v>
      </c>
      <c r="E9" s="38">
        <v>4.43</v>
      </c>
      <c r="F9" s="38">
        <v>5.67</v>
      </c>
      <c r="G9" s="38">
        <v>8.43</v>
      </c>
      <c r="H9" s="38">
        <v>13.82</v>
      </c>
      <c r="I9" s="38">
        <v>16.79</v>
      </c>
    </row>
    <row r="10" spans="1:9" x14ac:dyDescent="0.25">
      <c r="A10" s="38">
        <v>-12</v>
      </c>
      <c r="B10" s="38">
        <v>45</v>
      </c>
      <c r="C10" s="38" t="s">
        <v>60</v>
      </c>
      <c r="D10" s="38">
        <v>0</v>
      </c>
      <c r="E10" s="38">
        <v>5.9</v>
      </c>
      <c r="F10" s="38">
        <v>7.56</v>
      </c>
      <c r="G10" s="38">
        <v>11.24</v>
      </c>
      <c r="H10" s="38">
        <v>18.43</v>
      </c>
      <c r="I10" s="38">
        <v>22.39</v>
      </c>
    </row>
    <row r="11" spans="1:9" x14ac:dyDescent="0.25">
      <c r="A11" s="38">
        <v>-7</v>
      </c>
      <c r="B11" s="38">
        <v>45</v>
      </c>
      <c r="C11" s="38" t="s">
        <v>60</v>
      </c>
      <c r="D11" s="38">
        <v>0</v>
      </c>
      <c r="E11" s="38">
        <v>6.72</v>
      </c>
      <c r="F11" s="38">
        <v>8.61</v>
      </c>
      <c r="G11" s="38">
        <v>12.8</v>
      </c>
      <c r="H11" s="38">
        <v>20.99</v>
      </c>
      <c r="I11" s="38">
        <v>25.5</v>
      </c>
    </row>
    <row r="12" spans="1:9" x14ac:dyDescent="0.25">
      <c r="A12" s="38">
        <v>2</v>
      </c>
      <c r="B12" s="38">
        <v>45</v>
      </c>
      <c r="C12" s="38" t="s">
        <v>60</v>
      </c>
      <c r="D12" s="38">
        <v>0</v>
      </c>
      <c r="E12" s="38">
        <v>7.38</v>
      </c>
      <c r="F12" s="38">
        <v>9.4499999999999993</v>
      </c>
      <c r="G12" s="38">
        <v>14.05</v>
      </c>
      <c r="H12" s="38">
        <v>23.04</v>
      </c>
      <c r="I12" s="38">
        <v>27.99</v>
      </c>
    </row>
    <row r="13" spans="1:9" x14ac:dyDescent="0.25">
      <c r="A13" s="38">
        <v>7</v>
      </c>
      <c r="B13" s="38">
        <v>45</v>
      </c>
      <c r="C13" s="38" t="s">
        <v>60</v>
      </c>
      <c r="D13" s="38">
        <v>0</v>
      </c>
      <c r="E13" s="38">
        <v>8.1999999999999993</v>
      </c>
      <c r="F13" s="38">
        <v>10.5</v>
      </c>
      <c r="G13" s="38">
        <v>16.100000000000001</v>
      </c>
      <c r="H13" s="38">
        <v>25.6</v>
      </c>
      <c r="I13" s="38">
        <v>31.1</v>
      </c>
    </row>
    <row r="14" spans="1:9" x14ac:dyDescent="0.25">
      <c r="A14" s="38">
        <v>12</v>
      </c>
      <c r="B14" s="38">
        <v>45</v>
      </c>
      <c r="C14" s="38" t="s">
        <v>60</v>
      </c>
      <c r="D14" s="38">
        <v>0</v>
      </c>
      <c r="E14" s="38">
        <v>9.43</v>
      </c>
      <c r="F14" s="38">
        <v>12.08</v>
      </c>
      <c r="G14" s="38">
        <v>18.52</v>
      </c>
      <c r="H14" s="38">
        <v>29.44</v>
      </c>
      <c r="I14" s="38">
        <v>35.770000000000003</v>
      </c>
    </row>
    <row r="15" spans="1:9" x14ac:dyDescent="0.25">
      <c r="A15" s="38">
        <v>20</v>
      </c>
      <c r="B15" s="38">
        <v>45</v>
      </c>
      <c r="C15" s="38" t="s">
        <v>60</v>
      </c>
      <c r="D15" s="38">
        <v>0</v>
      </c>
      <c r="E15" s="38">
        <v>10.25</v>
      </c>
      <c r="F15" s="38">
        <v>13.13</v>
      </c>
      <c r="G15" s="38">
        <v>19.52</v>
      </c>
      <c r="H15" s="38">
        <v>32</v>
      </c>
      <c r="I15" s="38">
        <v>38.880000000000003</v>
      </c>
    </row>
    <row r="16" spans="1:9" x14ac:dyDescent="0.25">
      <c r="A16" s="38">
        <v>-20</v>
      </c>
      <c r="B16" s="38">
        <v>55</v>
      </c>
      <c r="C16" s="38" t="s">
        <v>60</v>
      </c>
      <c r="D16" s="38">
        <v>0</v>
      </c>
      <c r="E16" s="38">
        <v>4.34</v>
      </c>
      <c r="F16" s="38">
        <v>5.56</v>
      </c>
      <c r="G16" s="38">
        <v>8.26</v>
      </c>
      <c r="H16" s="38">
        <v>13.55</v>
      </c>
      <c r="I16" s="38">
        <v>16.46</v>
      </c>
    </row>
    <row r="17" spans="1:10" x14ac:dyDescent="0.25">
      <c r="A17" s="38">
        <v>-12</v>
      </c>
      <c r="B17" s="38">
        <v>55</v>
      </c>
      <c r="C17" s="38" t="s">
        <v>60</v>
      </c>
      <c r="D17" s="38">
        <v>0</v>
      </c>
      <c r="E17" s="38">
        <v>5.31</v>
      </c>
      <c r="F17" s="38">
        <v>6.8</v>
      </c>
      <c r="G17" s="38">
        <v>10.119999999999999</v>
      </c>
      <c r="H17" s="38">
        <v>16.59</v>
      </c>
      <c r="I17" s="38">
        <v>20.149999999999999</v>
      </c>
    </row>
    <row r="18" spans="1:10" x14ac:dyDescent="0.25">
      <c r="A18" s="38">
        <v>-7</v>
      </c>
      <c r="B18" s="38">
        <v>55</v>
      </c>
      <c r="C18" s="38" t="s">
        <v>60</v>
      </c>
      <c r="D18" s="38">
        <v>0</v>
      </c>
      <c r="E18" s="38">
        <v>6.46</v>
      </c>
      <c r="F18" s="38">
        <v>8.27</v>
      </c>
      <c r="G18" s="38">
        <v>12.29</v>
      </c>
      <c r="H18" s="38">
        <v>20.149999999999999</v>
      </c>
      <c r="I18" s="38">
        <v>24.48</v>
      </c>
    </row>
    <row r="19" spans="1:10" x14ac:dyDescent="0.25">
      <c r="A19" s="38">
        <v>2</v>
      </c>
      <c r="B19" s="38">
        <v>55</v>
      </c>
      <c r="C19" s="38" t="s">
        <v>60</v>
      </c>
      <c r="D19" s="38">
        <v>0</v>
      </c>
      <c r="E19" s="38">
        <v>7.23</v>
      </c>
      <c r="F19" s="38">
        <v>9.26</v>
      </c>
      <c r="G19" s="38">
        <v>13.77</v>
      </c>
      <c r="H19" s="38">
        <v>22.58</v>
      </c>
      <c r="I19" s="38">
        <v>27.43</v>
      </c>
    </row>
    <row r="20" spans="1:10" x14ac:dyDescent="0.25">
      <c r="A20" s="38">
        <v>7</v>
      </c>
      <c r="B20" s="38">
        <v>55</v>
      </c>
      <c r="C20" s="38" t="s">
        <v>60</v>
      </c>
      <c r="D20" s="38">
        <v>0</v>
      </c>
      <c r="E20" s="38">
        <v>7.54</v>
      </c>
      <c r="F20" s="38">
        <v>9.66</v>
      </c>
      <c r="G20" s="38">
        <v>14.81</v>
      </c>
      <c r="H20" s="38">
        <v>23.73</v>
      </c>
      <c r="I20" s="38">
        <v>28.83</v>
      </c>
    </row>
    <row r="21" spans="1:10" x14ac:dyDescent="0.25">
      <c r="A21" s="38">
        <v>12</v>
      </c>
      <c r="B21" s="38">
        <v>55</v>
      </c>
      <c r="C21" s="38" t="s">
        <v>60</v>
      </c>
      <c r="D21" s="38">
        <v>0</v>
      </c>
      <c r="E21" s="38">
        <v>9.24</v>
      </c>
      <c r="F21" s="38">
        <v>11.83</v>
      </c>
      <c r="G21" s="38">
        <v>18.14</v>
      </c>
      <c r="H21" s="38">
        <v>28.85</v>
      </c>
      <c r="I21" s="38">
        <v>35.049999999999997</v>
      </c>
    </row>
    <row r="22" spans="1:10" x14ac:dyDescent="0.25">
      <c r="A22" s="38">
        <v>20</v>
      </c>
      <c r="B22" s="38">
        <v>55</v>
      </c>
      <c r="C22" s="38" t="s">
        <v>60</v>
      </c>
      <c r="D22" s="38">
        <v>0</v>
      </c>
      <c r="E22" s="38">
        <v>9.84</v>
      </c>
      <c r="F22" s="38">
        <v>12.6</v>
      </c>
      <c r="G22" s="38">
        <v>18.739999999999998</v>
      </c>
      <c r="H22" s="38">
        <v>30.72</v>
      </c>
      <c r="I22" s="38">
        <v>37.32</v>
      </c>
    </row>
    <row r="24" spans="1:10" x14ac:dyDescent="0.25">
      <c r="C24" s="38" t="s">
        <v>68</v>
      </c>
      <c r="E24" s="38" t="s">
        <v>77</v>
      </c>
      <c r="F24" s="38" t="s">
        <v>78</v>
      </c>
      <c r="G24" s="38" t="s">
        <v>79</v>
      </c>
      <c r="H24" s="38" t="s">
        <v>80</v>
      </c>
      <c r="I24" s="38" t="s">
        <v>81</v>
      </c>
      <c r="J24" s="38" t="s">
        <v>75</v>
      </c>
    </row>
    <row r="26" spans="1:10" x14ac:dyDescent="0.25">
      <c r="E26" s="38" t="s">
        <v>85</v>
      </c>
      <c r="F26" s="38" t="s">
        <v>86</v>
      </c>
    </row>
    <row r="27" spans="1:10" x14ac:dyDescent="0.25">
      <c r="A27" s="38">
        <v>-15</v>
      </c>
      <c r="B27" s="38">
        <v>35</v>
      </c>
      <c r="D27" s="38">
        <v>0</v>
      </c>
      <c r="E27" s="38">
        <v>4.0199999999999996</v>
      </c>
      <c r="F27" s="38">
        <v>5.3</v>
      </c>
    </row>
    <row r="28" spans="1:10" x14ac:dyDescent="0.25">
      <c r="A28" s="38">
        <v>-10</v>
      </c>
      <c r="B28" s="38">
        <v>35</v>
      </c>
      <c r="D28" s="38">
        <v>0</v>
      </c>
      <c r="E28" s="38">
        <v>4.47</v>
      </c>
      <c r="F28" s="38">
        <v>6.06</v>
      </c>
    </row>
    <row r="29" spans="1:10" x14ac:dyDescent="0.25">
      <c r="A29" s="38">
        <v>-5</v>
      </c>
      <c r="B29" s="38">
        <v>35</v>
      </c>
      <c r="D29" s="38">
        <v>0</v>
      </c>
      <c r="E29" s="38">
        <v>5.04</v>
      </c>
      <c r="F29" s="38">
        <v>6.81</v>
      </c>
    </row>
    <row r="30" spans="1:10" x14ac:dyDescent="0.25">
      <c r="A30" s="38">
        <v>-2</v>
      </c>
      <c r="B30" s="38">
        <v>35</v>
      </c>
      <c r="D30" s="38">
        <v>0</v>
      </c>
      <c r="E30" s="38">
        <v>5.39</v>
      </c>
      <c r="F30" s="38">
        <v>7.27</v>
      </c>
    </row>
    <row r="31" spans="1:10" x14ac:dyDescent="0.25">
      <c r="A31" s="38">
        <v>2</v>
      </c>
      <c r="B31" s="38">
        <v>35</v>
      </c>
      <c r="D31" s="38">
        <v>0</v>
      </c>
      <c r="E31" s="38">
        <v>6.12</v>
      </c>
      <c r="F31" s="38">
        <v>8.33</v>
      </c>
    </row>
    <row r="32" spans="1:10" x14ac:dyDescent="0.25">
      <c r="A32" s="38">
        <v>7</v>
      </c>
      <c r="B32" s="38">
        <v>35</v>
      </c>
      <c r="D32" s="38">
        <v>0</v>
      </c>
      <c r="E32" s="38">
        <v>8.49</v>
      </c>
      <c r="F32" s="38">
        <v>11.35</v>
      </c>
    </row>
    <row r="33" spans="1:6" x14ac:dyDescent="0.25">
      <c r="A33" s="38">
        <v>15</v>
      </c>
      <c r="B33" s="38">
        <v>35</v>
      </c>
      <c r="D33" s="38">
        <v>0</v>
      </c>
      <c r="E33" s="38">
        <v>9.8800000000000008</v>
      </c>
      <c r="F33" s="38">
        <v>13.02</v>
      </c>
    </row>
    <row r="34" spans="1:6" x14ac:dyDescent="0.25">
      <c r="A34" s="38">
        <v>20</v>
      </c>
      <c r="B34" s="38">
        <v>35</v>
      </c>
      <c r="D34" s="38">
        <v>0</v>
      </c>
      <c r="E34" s="38">
        <v>11.29</v>
      </c>
      <c r="F34" s="38">
        <v>15.14</v>
      </c>
    </row>
    <row r="35" spans="1:6" x14ac:dyDescent="0.25">
      <c r="A35" s="38">
        <v>-15</v>
      </c>
      <c r="B35" s="38">
        <v>45</v>
      </c>
      <c r="D35" s="38">
        <v>0</v>
      </c>
      <c r="E35" s="38">
        <v>3.46</v>
      </c>
      <c r="F35" s="38">
        <v>4.5999999999999996</v>
      </c>
    </row>
    <row r="36" spans="1:6" x14ac:dyDescent="0.25">
      <c r="A36" s="38">
        <v>-10</v>
      </c>
      <c r="B36" s="38">
        <v>45</v>
      </c>
      <c r="D36" s="38">
        <v>0</v>
      </c>
      <c r="E36" s="38">
        <v>3.89</v>
      </c>
      <c r="F36" s="38">
        <v>5.26</v>
      </c>
    </row>
    <row r="37" spans="1:6" x14ac:dyDescent="0.25">
      <c r="A37" s="38">
        <v>-5</v>
      </c>
      <c r="B37" s="38">
        <v>45</v>
      </c>
      <c r="D37" s="38">
        <v>0</v>
      </c>
      <c r="E37" s="38">
        <v>4.41</v>
      </c>
      <c r="F37" s="38">
        <v>5.92</v>
      </c>
    </row>
    <row r="38" spans="1:6" x14ac:dyDescent="0.25">
      <c r="A38" s="38">
        <v>-2</v>
      </c>
      <c r="B38" s="38">
        <v>45</v>
      </c>
      <c r="D38" s="38">
        <v>0</v>
      </c>
      <c r="E38" s="38">
        <v>4.7699999999999996</v>
      </c>
      <c r="F38" s="38">
        <v>6.32</v>
      </c>
    </row>
    <row r="39" spans="1:6" x14ac:dyDescent="0.25">
      <c r="A39" s="38">
        <v>2</v>
      </c>
      <c r="B39" s="38">
        <v>45</v>
      </c>
      <c r="D39" s="38">
        <v>0</v>
      </c>
      <c r="E39" s="38">
        <v>5.39</v>
      </c>
      <c r="F39" s="38">
        <v>7.37</v>
      </c>
    </row>
    <row r="40" spans="1:6" x14ac:dyDescent="0.25">
      <c r="A40" s="38">
        <v>7</v>
      </c>
      <c r="B40" s="38">
        <v>45</v>
      </c>
      <c r="D40" s="38">
        <v>0</v>
      </c>
      <c r="E40" s="38">
        <v>7.5</v>
      </c>
      <c r="F40" s="38">
        <v>10</v>
      </c>
    </row>
    <row r="41" spans="1:6" x14ac:dyDescent="0.25">
      <c r="A41" s="38">
        <v>15</v>
      </c>
      <c r="B41" s="38">
        <v>45</v>
      </c>
      <c r="D41" s="38">
        <v>0</v>
      </c>
      <c r="E41" s="38">
        <v>8.59</v>
      </c>
      <c r="F41" s="38">
        <v>11.57</v>
      </c>
    </row>
    <row r="42" spans="1:6" x14ac:dyDescent="0.25">
      <c r="A42" s="38">
        <v>20</v>
      </c>
      <c r="B42" s="38">
        <v>45</v>
      </c>
      <c r="D42" s="38">
        <v>0</v>
      </c>
      <c r="E42" s="38">
        <v>9.8800000000000008</v>
      </c>
      <c r="F42" s="38">
        <v>13.16</v>
      </c>
    </row>
    <row r="43" spans="1:6" x14ac:dyDescent="0.25">
      <c r="A43" s="38">
        <v>-15</v>
      </c>
      <c r="B43" s="38">
        <v>55</v>
      </c>
      <c r="D43" s="38">
        <v>0</v>
      </c>
      <c r="E43" s="38">
        <v>3.05</v>
      </c>
      <c r="F43" s="38">
        <v>4.12</v>
      </c>
    </row>
    <row r="44" spans="1:6" x14ac:dyDescent="0.25">
      <c r="A44" s="38">
        <v>-10</v>
      </c>
      <c r="B44" s="38">
        <v>55</v>
      </c>
      <c r="D44" s="38">
        <v>0</v>
      </c>
      <c r="E44" s="38">
        <v>3.49</v>
      </c>
      <c r="F44" s="38">
        <v>4.71</v>
      </c>
    </row>
    <row r="45" spans="1:6" x14ac:dyDescent="0.25">
      <c r="A45" s="38">
        <v>-5</v>
      </c>
      <c r="B45" s="38">
        <v>55</v>
      </c>
      <c r="D45" s="38">
        <v>0</v>
      </c>
      <c r="E45" s="38">
        <v>3.92</v>
      </c>
      <c r="F45" s="38">
        <v>5.3</v>
      </c>
    </row>
    <row r="46" spans="1:6" x14ac:dyDescent="0.25">
      <c r="A46" s="38">
        <v>-2</v>
      </c>
      <c r="B46" s="38">
        <v>55</v>
      </c>
      <c r="D46" s="38">
        <v>0</v>
      </c>
      <c r="E46" s="38">
        <v>4.18</v>
      </c>
      <c r="F46" s="38">
        <v>5.65</v>
      </c>
    </row>
    <row r="47" spans="1:6" x14ac:dyDescent="0.25">
      <c r="A47" s="38">
        <v>2</v>
      </c>
      <c r="B47" s="38">
        <v>55</v>
      </c>
      <c r="D47" s="38">
        <v>0</v>
      </c>
      <c r="E47" s="38">
        <v>4.8099999999999996</v>
      </c>
      <c r="F47" s="38">
        <v>6.48</v>
      </c>
    </row>
    <row r="48" spans="1:6" x14ac:dyDescent="0.25">
      <c r="A48" s="38">
        <v>7</v>
      </c>
      <c r="B48" s="38">
        <v>55</v>
      </c>
      <c r="D48" s="38">
        <v>0</v>
      </c>
      <c r="E48" s="38">
        <v>6.56</v>
      </c>
      <c r="F48" s="38">
        <v>8.75</v>
      </c>
    </row>
    <row r="49" spans="1:8" x14ac:dyDescent="0.25">
      <c r="A49" s="38">
        <v>15</v>
      </c>
      <c r="B49" s="38">
        <v>55</v>
      </c>
      <c r="D49" s="38">
        <v>0</v>
      </c>
      <c r="E49" s="38">
        <v>7.56</v>
      </c>
      <c r="F49" s="38">
        <v>10.25</v>
      </c>
    </row>
    <row r="50" spans="1:8" x14ac:dyDescent="0.25">
      <c r="A50" s="38">
        <v>20</v>
      </c>
      <c r="B50" s="38">
        <v>55</v>
      </c>
      <c r="D50" s="38">
        <v>0</v>
      </c>
      <c r="E50" s="38">
        <v>8.7200000000000006</v>
      </c>
      <c r="F50" s="38">
        <v>11.78</v>
      </c>
    </row>
    <row r="52" spans="1:8" x14ac:dyDescent="0.25">
      <c r="E52" s="38" t="s">
        <v>85</v>
      </c>
      <c r="F52" s="38" t="s">
        <v>86</v>
      </c>
      <c r="G52" s="38" t="s">
        <v>75</v>
      </c>
    </row>
    <row r="54" spans="1:8" x14ac:dyDescent="0.25">
      <c r="E54" s="38" t="s">
        <v>88</v>
      </c>
      <c r="F54" s="38" t="s">
        <v>89</v>
      </c>
      <c r="G54" s="38" t="s">
        <v>90</v>
      </c>
      <c r="H54" s="38" t="s">
        <v>91</v>
      </c>
    </row>
    <row r="55" spans="1:8" x14ac:dyDescent="0.25">
      <c r="A55" s="38">
        <v>-20</v>
      </c>
      <c r="B55" s="38">
        <v>35</v>
      </c>
      <c r="C55" s="38" t="s">
        <v>60</v>
      </c>
      <c r="D55" s="38">
        <v>0</v>
      </c>
      <c r="E55" s="38">
        <v>6.07</v>
      </c>
      <c r="F55" s="38">
        <v>7.01</v>
      </c>
      <c r="G55" s="38">
        <v>9.86</v>
      </c>
      <c r="H55" s="38">
        <v>12.55</v>
      </c>
    </row>
    <row r="56" spans="1:8" x14ac:dyDescent="0.25">
      <c r="A56" s="38">
        <v>-12</v>
      </c>
      <c r="B56" s="38">
        <v>35</v>
      </c>
      <c r="C56" s="38" t="s">
        <v>60</v>
      </c>
      <c r="D56" s="38">
        <v>0</v>
      </c>
      <c r="E56" s="38">
        <v>6.52</v>
      </c>
      <c r="F56" s="38">
        <v>8.51</v>
      </c>
      <c r="G56" s="38">
        <v>10.79</v>
      </c>
      <c r="H56" s="38">
        <v>13.4</v>
      </c>
    </row>
    <row r="57" spans="1:8" x14ac:dyDescent="0.25">
      <c r="A57" s="38">
        <v>-7</v>
      </c>
      <c r="B57" s="38">
        <v>35</v>
      </c>
      <c r="C57" s="38" t="s">
        <v>60</v>
      </c>
      <c r="D57" s="38">
        <v>0</v>
      </c>
      <c r="E57" s="38">
        <v>7</v>
      </c>
      <c r="F57" s="38">
        <v>9.14</v>
      </c>
      <c r="G57" s="38">
        <v>11.8</v>
      </c>
      <c r="H57" s="38">
        <v>14.3</v>
      </c>
    </row>
    <row r="58" spans="1:8" x14ac:dyDescent="0.25">
      <c r="A58" s="38">
        <v>2</v>
      </c>
      <c r="B58" s="38">
        <v>35</v>
      </c>
      <c r="C58" s="38" t="s">
        <v>60</v>
      </c>
      <c r="D58" s="38">
        <v>0</v>
      </c>
      <c r="E58" s="38">
        <v>8.9600000000000009</v>
      </c>
      <c r="F58" s="38">
        <v>11.7</v>
      </c>
      <c r="G58" s="38">
        <v>14.46</v>
      </c>
      <c r="H58" s="38">
        <v>17.329999999999998</v>
      </c>
    </row>
    <row r="59" spans="1:8" x14ac:dyDescent="0.25">
      <c r="A59" s="38">
        <v>7</v>
      </c>
      <c r="B59" s="38">
        <v>35</v>
      </c>
      <c r="C59" s="38" t="s">
        <v>60</v>
      </c>
      <c r="D59" s="38">
        <v>0</v>
      </c>
      <c r="E59" s="38">
        <v>9.91</v>
      </c>
      <c r="F59" s="38">
        <v>12.85</v>
      </c>
      <c r="G59" s="38">
        <v>15.77</v>
      </c>
      <c r="H59" s="38">
        <v>18.829999999999998</v>
      </c>
    </row>
    <row r="60" spans="1:8" x14ac:dyDescent="0.25">
      <c r="A60" s="38">
        <v>12</v>
      </c>
      <c r="B60" s="38">
        <v>35</v>
      </c>
      <c r="C60" s="38" t="s">
        <v>60</v>
      </c>
      <c r="D60" s="38">
        <v>0</v>
      </c>
      <c r="E60" s="38">
        <v>10.96</v>
      </c>
      <c r="F60" s="38">
        <v>13.6</v>
      </c>
      <c r="G60" s="38">
        <v>17.47</v>
      </c>
      <c r="H60" s="38">
        <v>20.8</v>
      </c>
    </row>
    <row r="61" spans="1:8" x14ac:dyDescent="0.25">
      <c r="A61" s="38">
        <v>20</v>
      </c>
      <c r="B61" s="38">
        <v>35</v>
      </c>
      <c r="C61" s="38" t="s">
        <v>60</v>
      </c>
      <c r="D61" s="38">
        <v>0</v>
      </c>
      <c r="E61" s="38">
        <v>11.98</v>
      </c>
      <c r="F61" s="38">
        <v>15.53</v>
      </c>
      <c r="G61" s="38">
        <v>19.100000000000001</v>
      </c>
      <c r="H61" s="38">
        <v>22.7</v>
      </c>
    </row>
    <row r="62" spans="1:8" x14ac:dyDescent="0.25">
      <c r="A62" s="38">
        <v>-20</v>
      </c>
      <c r="B62" s="38">
        <v>45</v>
      </c>
      <c r="C62" s="38" t="s">
        <v>60</v>
      </c>
      <c r="D62" s="38">
        <v>0</v>
      </c>
      <c r="E62" s="38">
        <v>6.05</v>
      </c>
      <c r="F62" s="38">
        <v>6.98</v>
      </c>
      <c r="G62" s="38">
        <v>9.7799999999999994</v>
      </c>
      <c r="H62" s="38">
        <v>12.08</v>
      </c>
    </row>
    <row r="63" spans="1:8" x14ac:dyDescent="0.25">
      <c r="A63" s="38">
        <v>-12</v>
      </c>
      <c r="B63" s="38">
        <v>45</v>
      </c>
      <c r="C63" s="38" t="s">
        <v>60</v>
      </c>
      <c r="D63" s="38">
        <v>0</v>
      </c>
      <c r="E63" s="38">
        <v>6.49</v>
      </c>
      <c r="F63" s="38">
        <v>8.4700000000000006</v>
      </c>
      <c r="G63" s="38">
        <v>10.77</v>
      </c>
      <c r="H63" s="38">
        <v>13.03</v>
      </c>
    </row>
    <row r="64" spans="1:8" x14ac:dyDescent="0.25">
      <c r="A64" s="38">
        <v>-7</v>
      </c>
      <c r="B64" s="38">
        <v>45</v>
      </c>
      <c r="C64" s="38" t="s">
        <v>60</v>
      </c>
      <c r="D64" s="38">
        <v>0</v>
      </c>
      <c r="E64" s="38">
        <v>6.96</v>
      </c>
      <c r="F64" s="38">
        <v>9.08</v>
      </c>
      <c r="G64" s="38">
        <v>11.85</v>
      </c>
      <c r="H64" s="38">
        <v>14.05</v>
      </c>
    </row>
    <row r="65" spans="1:9" x14ac:dyDescent="0.25">
      <c r="A65" s="38">
        <v>2</v>
      </c>
      <c r="B65" s="38">
        <v>45</v>
      </c>
      <c r="C65" s="38" t="s">
        <v>60</v>
      </c>
      <c r="D65" s="38">
        <v>0</v>
      </c>
      <c r="E65" s="38">
        <v>8.7200000000000006</v>
      </c>
      <c r="F65" s="38">
        <v>11.38</v>
      </c>
      <c r="G65" s="38">
        <v>14.13</v>
      </c>
      <c r="H65" s="38">
        <v>16.84</v>
      </c>
    </row>
    <row r="66" spans="1:9" x14ac:dyDescent="0.25">
      <c r="A66" s="38">
        <v>7</v>
      </c>
      <c r="B66" s="38">
        <v>45</v>
      </c>
      <c r="C66" s="38" t="s">
        <v>60</v>
      </c>
      <c r="D66" s="38">
        <v>0</v>
      </c>
      <c r="E66" s="38">
        <v>9.59</v>
      </c>
      <c r="F66" s="38">
        <v>12.51</v>
      </c>
      <c r="G66" s="38">
        <v>15.25</v>
      </c>
      <c r="H66" s="38">
        <v>18.21</v>
      </c>
    </row>
    <row r="67" spans="1:9" x14ac:dyDescent="0.25">
      <c r="A67" s="38">
        <v>12</v>
      </c>
      <c r="B67" s="38">
        <v>45</v>
      </c>
      <c r="C67" s="38" t="s">
        <v>60</v>
      </c>
      <c r="D67" s="38">
        <v>0</v>
      </c>
      <c r="E67" s="38">
        <v>10.6</v>
      </c>
      <c r="F67" s="38">
        <v>13.45</v>
      </c>
      <c r="G67" s="38">
        <v>16.899999999999999</v>
      </c>
      <c r="H67" s="38">
        <v>20.100000000000001</v>
      </c>
    </row>
    <row r="68" spans="1:9" x14ac:dyDescent="0.25">
      <c r="A68" s="38">
        <v>20</v>
      </c>
      <c r="B68" s="38">
        <v>45</v>
      </c>
      <c r="C68" s="38" t="s">
        <v>60</v>
      </c>
      <c r="D68" s="38">
        <v>0</v>
      </c>
      <c r="E68" s="38">
        <v>11.58</v>
      </c>
      <c r="F68" s="38">
        <v>15.1</v>
      </c>
      <c r="G68" s="38">
        <v>18.48</v>
      </c>
      <c r="H68" s="38">
        <v>21.97</v>
      </c>
    </row>
    <row r="69" spans="1:9" x14ac:dyDescent="0.25">
      <c r="A69" s="38">
        <v>-20</v>
      </c>
      <c r="B69" s="38">
        <v>55</v>
      </c>
      <c r="C69" s="38" t="s">
        <v>60</v>
      </c>
      <c r="D69" s="38">
        <v>0</v>
      </c>
      <c r="E69" s="38">
        <v>6.03</v>
      </c>
      <c r="F69" s="38">
        <v>6.95</v>
      </c>
      <c r="G69" s="38">
        <v>9.6999999999999993</v>
      </c>
      <c r="H69" s="38">
        <v>11.62</v>
      </c>
    </row>
    <row r="70" spans="1:9" x14ac:dyDescent="0.25">
      <c r="A70" s="38">
        <v>-12</v>
      </c>
      <c r="B70" s="38">
        <v>55</v>
      </c>
      <c r="C70" s="38" t="s">
        <v>60</v>
      </c>
      <c r="D70" s="38">
        <v>0</v>
      </c>
      <c r="E70" s="38">
        <v>6.46</v>
      </c>
      <c r="F70" s="38">
        <v>8.43</v>
      </c>
      <c r="G70" s="38">
        <v>10.75</v>
      </c>
      <c r="H70" s="38">
        <v>12.85</v>
      </c>
    </row>
    <row r="71" spans="1:9" x14ac:dyDescent="0.25">
      <c r="A71" s="38">
        <v>-7</v>
      </c>
      <c r="B71" s="38">
        <v>55</v>
      </c>
      <c r="C71" s="38" t="s">
        <v>60</v>
      </c>
      <c r="D71" s="38">
        <v>0</v>
      </c>
      <c r="E71" s="38">
        <v>6.89</v>
      </c>
      <c r="F71" s="38">
        <v>9</v>
      </c>
      <c r="G71" s="38">
        <v>11.5</v>
      </c>
      <c r="H71" s="38">
        <v>13.5</v>
      </c>
    </row>
    <row r="72" spans="1:9" x14ac:dyDescent="0.25">
      <c r="A72" s="38">
        <v>2</v>
      </c>
      <c r="B72" s="38">
        <v>55</v>
      </c>
      <c r="C72" s="38" t="s">
        <v>60</v>
      </c>
      <c r="D72" s="38">
        <v>0</v>
      </c>
      <c r="E72" s="38">
        <v>8.48</v>
      </c>
      <c r="F72" s="38">
        <v>11.08</v>
      </c>
      <c r="G72" s="38">
        <v>13.6</v>
      </c>
      <c r="H72" s="38">
        <v>16.22</v>
      </c>
    </row>
    <row r="73" spans="1:9" x14ac:dyDescent="0.25">
      <c r="A73" s="38">
        <v>7</v>
      </c>
      <c r="B73" s="38">
        <v>55</v>
      </c>
      <c r="C73" s="38" t="s">
        <v>60</v>
      </c>
      <c r="D73" s="38">
        <v>0</v>
      </c>
      <c r="E73" s="38">
        <v>9.26</v>
      </c>
      <c r="F73" s="38">
        <v>12.1</v>
      </c>
      <c r="G73" s="38">
        <v>14.65</v>
      </c>
      <c r="H73" s="38">
        <v>17.53</v>
      </c>
    </row>
    <row r="74" spans="1:9" x14ac:dyDescent="0.25">
      <c r="A74" s="38">
        <v>12</v>
      </c>
      <c r="B74" s="38">
        <v>55</v>
      </c>
      <c r="C74" s="38" t="s">
        <v>60</v>
      </c>
      <c r="D74" s="38">
        <v>0</v>
      </c>
      <c r="E74" s="38">
        <v>10.24</v>
      </c>
      <c r="F74" s="38">
        <v>12.33</v>
      </c>
      <c r="G74" s="38">
        <v>16.23</v>
      </c>
      <c r="H74" s="38">
        <v>19.38</v>
      </c>
    </row>
    <row r="75" spans="1:9" x14ac:dyDescent="0.25">
      <c r="A75" s="38">
        <v>20</v>
      </c>
      <c r="B75" s="38">
        <v>55</v>
      </c>
      <c r="C75" s="38" t="s">
        <v>60</v>
      </c>
      <c r="D75" s="38">
        <v>0</v>
      </c>
      <c r="E75" s="38">
        <v>11.2</v>
      </c>
      <c r="F75" s="38">
        <v>14.63</v>
      </c>
      <c r="G75" s="38">
        <v>17.739999999999998</v>
      </c>
      <c r="H75" s="38">
        <v>21.18</v>
      </c>
    </row>
    <row r="77" spans="1:9" x14ac:dyDescent="0.25">
      <c r="C77" s="38" t="s">
        <v>68</v>
      </c>
      <c r="E77" s="38" t="s">
        <v>88</v>
      </c>
      <c r="F77" s="38" t="s">
        <v>89</v>
      </c>
      <c r="G77" s="38" t="s">
        <v>90</v>
      </c>
      <c r="H77" s="38" t="s">
        <v>91</v>
      </c>
      <c r="I77" s="38" t="s">
        <v>75</v>
      </c>
    </row>
  </sheetData>
  <sheetProtection algorithmName="SHA-512" hashValue="r3JOP6DvfHVZU35d4OGMk8/wuI8pt2ctm8eqddXOwJSi8p5r7SLO6SwjOZNQ8RAc/gES884uaKNpkftZI6SteQ==" saltValue="LywfEM7nHRhnuAojbFKNM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Verbrauch-&gt;Wärmepumpe</vt:lpstr>
      <vt:lpstr>WP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Marcus Hüning</cp:lastModifiedBy>
  <dcterms:created xsi:type="dcterms:W3CDTF">2023-08-04T15:22:17Z</dcterms:created>
  <dcterms:modified xsi:type="dcterms:W3CDTF">2024-07-09T09:57:00Z</dcterms:modified>
</cp:coreProperties>
</file>